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<sst xmlns="http://schemas.openxmlformats.org/spreadsheetml/2006/main" count="88" uniqueCount="76">
  <si>
    <t>ТИП</t>
  </si>
  <si>
    <t>кВт</t>
  </si>
  <si>
    <t>Цена с НДС</t>
  </si>
  <si>
    <t>исполнение*</t>
  </si>
  <si>
    <r>
      <t>Прайс-лист ООО "НТЦ РЕДУКТОР"</t>
    </r>
    <r>
      <rPr>
        <sz val="10"/>
        <rFont val="Arial Cyr"/>
        <family val="0"/>
      </rPr>
      <t xml:space="preserve">
</t>
    </r>
    <r>
      <rPr>
        <sz val="12"/>
        <rFont val="Arial Cyr"/>
        <family val="0"/>
      </rPr>
      <t>Адрес: г.Калуга ул. Светлая, д. 37, Телефоны:(4842) 700-180, (4842) 700-181,                              8-800 555-23-36 (звонок бесплатный).
http://ntcreductor.ru  e-mail: kaluga-reduktor@bk.ru  Режим работы: 8:00-17:00 (без обеда)</t>
    </r>
  </si>
  <si>
    <t>Электродвигатели АИР</t>
  </si>
  <si>
    <t>3000 об/мин</t>
  </si>
  <si>
    <t>IM1081</t>
  </si>
  <si>
    <t>IM2081</t>
  </si>
  <si>
    <t>IM3081</t>
  </si>
  <si>
    <t>1000 об/мин</t>
  </si>
  <si>
    <t>750 об/мин</t>
  </si>
  <si>
    <t>1500 об/мин</t>
  </si>
  <si>
    <t>АИР56А2</t>
  </si>
  <si>
    <t>АИР56В2</t>
  </si>
  <si>
    <t>АИР63А2</t>
  </si>
  <si>
    <t>АИР63В2</t>
  </si>
  <si>
    <t>АИР71А2</t>
  </si>
  <si>
    <t>АИР71В2</t>
  </si>
  <si>
    <t>АИР80А2</t>
  </si>
  <si>
    <t>АИР80В2</t>
  </si>
  <si>
    <t>АИР90L2</t>
  </si>
  <si>
    <t>АИР100S2</t>
  </si>
  <si>
    <t>АИР100L2</t>
  </si>
  <si>
    <t>АИР112M2</t>
  </si>
  <si>
    <t>АИР132М2</t>
  </si>
  <si>
    <t>АИР160S2</t>
  </si>
  <si>
    <t>АИР160М2</t>
  </si>
  <si>
    <t>АИР180S2</t>
  </si>
  <si>
    <t>АИР180М2</t>
  </si>
  <si>
    <t>АИР63А4</t>
  </si>
  <si>
    <t>АИР63В4</t>
  </si>
  <si>
    <t>АИР71А4</t>
  </si>
  <si>
    <t>АИР71В4</t>
  </si>
  <si>
    <t>АИР80А4</t>
  </si>
  <si>
    <t>АИР80В4</t>
  </si>
  <si>
    <t>АИР90L4</t>
  </si>
  <si>
    <t>АИР100S4</t>
  </si>
  <si>
    <t>АИР100L4</t>
  </si>
  <si>
    <t>АИР112М4</t>
  </si>
  <si>
    <t>АИР132S4</t>
  </si>
  <si>
    <t>АИР132М4</t>
  </si>
  <si>
    <t>АИР160S4</t>
  </si>
  <si>
    <t>АИР160М4</t>
  </si>
  <si>
    <t>АИР180S4</t>
  </si>
  <si>
    <t>АИР180М4</t>
  </si>
  <si>
    <t>АИР56А4</t>
  </si>
  <si>
    <t>АИР56В4</t>
  </si>
  <si>
    <t>АИР63А6</t>
  </si>
  <si>
    <t>АИР63В6</t>
  </si>
  <si>
    <t>АИР71А6</t>
  </si>
  <si>
    <t>АИР71В6</t>
  </si>
  <si>
    <t>АИР80А6</t>
  </si>
  <si>
    <t>АИР80В6</t>
  </si>
  <si>
    <t>АИР90L6</t>
  </si>
  <si>
    <t>АИР100L6</t>
  </si>
  <si>
    <t>АИР112МА6</t>
  </si>
  <si>
    <t>АИР112МВ6</t>
  </si>
  <si>
    <t>АИР132S6</t>
  </si>
  <si>
    <t>АИР132М6</t>
  </si>
  <si>
    <t>АИР160S6</t>
  </si>
  <si>
    <t>АИР160М6</t>
  </si>
  <si>
    <t>АИР180М6</t>
  </si>
  <si>
    <t>АИР71В8</t>
  </si>
  <si>
    <t>АИР80А8</t>
  </si>
  <si>
    <t>АИР80В8</t>
  </si>
  <si>
    <t>АИР90LA8</t>
  </si>
  <si>
    <t>АИР90LB8</t>
  </si>
  <si>
    <t>АИР100L8</t>
  </si>
  <si>
    <t>АИР112МА8</t>
  </si>
  <si>
    <t>АИР112МВ8</t>
  </si>
  <si>
    <t>АИР132S8</t>
  </si>
  <si>
    <t>АИР132М8</t>
  </si>
  <si>
    <t>АИР160S8</t>
  </si>
  <si>
    <t>АИР160М8</t>
  </si>
  <si>
    <t>АИР180М8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</si>
</sst>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.000"/>
  </numFmts>
  <fonts count="2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1" fontId="7" fillId="0" borderId="10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2" fontId="1" fillId="0" borderId="10" xfId="53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3" fillId="0" borderId="17" xfId="52" applyFont="1" applyBorder="1" applyAlignment="1">
      <alignment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0"/>
  <sheetViews>
    <sheetView tabSelected="1" zoomScaleSheetLayoutView="100" zoomScalePageLayoutView="0" workbookViewId="0" topLeftCell="A1">
      <selection activeCell="L33" sqref="L33"/>
    </sheetView>
  </sheetViews>
  <sheetFormatPr defaultColWidth="9.00390625" defaultRowHeight="12.75"/>
  <cols>
    <col min="1" max="1" width="1.625" style="0" customWidth="1"/>
    <col min="2" max="2" width="18.875" style="0" customWidth="1"/>
    <col min="3" max="3" width="7.375" style="0" customWidth="1"/>
    <col min="4" max="4" width="7.25390625" style="0" customWidth="1"/>
    <col min="5" max="6" width="7.75390625" style="0" customWidth="1"/>
    <col min="7" max="7" width="16.25390625" style="0" customWidth="1"/>
    <col min="8" max="8" width="9.25390625" style="0" customWidth="1"/>
    <col min="9" max="9" width="7.00390625" style="0" customWidth="1"/>
    <col min="10" max="10" width="8.125" style="0" customWidth="1"/>
    <col min="11" max="11" width="7.75390625" style="0" customWidth="1"/>
  </cols>
  <sheetData>
    <row r="1" ht="0.75" customHeight="1" thickBot="1"/>
    <row r="2" spans="2:11" ht="69.75" customHeight="1" thickBot="1">
      <c r="B2" s="40" t="s">
        <v>4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5.75"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ht="12.75">
      <c r="B4" s="6" t="s">
        <v>0</v>
      </c>
      <c r="C4" s="2" t="s">
        <v>1</v>
      </c>
      <c r="D4" s="39" t="s">
        <v>3</v>
      </c>
      <c r="E4" s="39"/>
      <c r="F4" s="39"/>
      <c r="G4" s="2" t="s">
        <v>0</v>
      </c>
      <c r="H4" s="2" t="s">
        <v>1</v>
      </c>
      <c r="I4" s="39" t="s">
        <v>3</v>
      </c>
      <c r="J4" s="39"/>
      <c r="K4" s="43"/>
    </row>
    <row r="5" spans="2:11" ht="12.75">
      <c r="B5" s="38" t="s">
        <v>6</v>
      </c>
      <c r="C5" s="39"/>
      <c r="D5" s="2" t="s">
        <v>7</v>
      </c>
      <c r="E5" s="2" t="s">
        <v>8</v>
      </c>
      <c r="F5" s="2" t="s">
        <v>9</v>
      </c>
      <c r="G5" s="39" t="s">
        <v>10</v>
      </c>
      <c r="H5" s="39"/>
      <c r="I5" s="2" t="s">
        <v>7</v>
      </c>
      <c r="J5" s="2" t="s">
        <v>8</v>
      </c>
      <c r="K5" s="7" t="s">
        <v>9</v>
      </c>
    </row>
    <row r="6" spans="2:11" ht="12.75">
      <c r="B6" s="9" t="s">
        <v>13</v>
      </c>
      <c r="C6" s="18">
        <v>0.18</v>
      </c>
      <c r="D6" s="10">
        <f>1590*1.2</f>
        <v>1908</v>
      </c>
      <c r="E6" s="10">
        <f>1630*1.2</f>
        <v>1956</v>
      </c>
      <c r="F6" s="10">
        <f>1630*1.2</f>
        <v>1956</v>
      </c>
      <c r="G6" s="1" t="s">
        <v>48</v>
      </c>
      <c r="H6" s="5">
        <v>0.18</v>
      </c>
      <c r="I6" s="11">
        <f>1790*1.2</f>
        <v>2148</v>
      </c>
      <c r="J6" s="11">
        <f>1880*1.2</f>
        <v>2256</v>
      </c>
      <c r="K6" s="11">
        <f>1880*1.2</f>
        <v>2256</v>
      </c>
    </row>
    <row r="7" spans="2:11" ht="12.75">
      <c r="B7" s="9" t="s">
        <v>14</v>
      </c>
      <c r="C7" s="18">
        <v>0.25</v>
      </c>
      <c r="D7" s="10">
        <f>1590*1.2</f>
        <v>1908</v>
      </c>
      <c r="E7" s="12">
        <f>1630*1.2</f>
        <v>1956</v>
      </c>
      <c r="F7" s="12">
        <f>1630*1.2</f>
        <v>1956</v>
      </c>
      <c r="G7" s="1" t="s">
        <v>49</v>
      </c>
      <c r="H7" s="5">
        <v>0.25</v>
      </c>
      <c r="I7" s="11">
        <f>1830*1.2</f>
        <v>2196</v>
      </c>
      <c r="J7" s="11">
        <f>1920*1.2</f>
        <v>2304</v>
      </c>
      <c r="K7" s="11">
        <f>1920*1.2</f>
        <v>2304</v>
      </c>
    </row>
    <row r="8" spans="2:11" ht="12.75">
      <c r="B8" s="9" t="s">
        <v>15</v>
      </c>
      <c r="C8" s="18">
        <v>0.37</v>
      </c>
      <c r="D8" s="10">
        <f>1790*1.2</f>
        <v>2148</v>
      </c>
      <c r="E8" s="12">
        <f>1880*1.2</f>
        <v>2256</v>
      </c>
      <c r="F8" s="12">
        <f>1880*1.2</f>
        <v>2256</v>
      </c>
      <c r="G8" s="1" t="s">
        <v>50</v>
      </c>
      <c r="H8" s="5">
        <v>0.37</v>
      </c>
      <c r="I8" s="11">
        <f>2130*1.2</f>
        <v>2556</v>
      </c>
      <c r="J8" s="11">
        <f>2240*1.2</f>
        <v>2688</v>
      </c>
      <c r="K8" s="11">
        <f>2240*1.2</f>
        <v>2688</v>
      </c>
    </row>
    <row r="9" spans="2:11" ht="12.75">
      <c r="B9" s="9" t="s">
        <v>16</v>
      </c>
      <c r="C9" s="18">
        <v>0.55</v>
      </c>
      <c r="D9" s="10">
        <f>1830*1.2</f>
        <v>2196</v>
      </c>
      <c r="E9" s="12">
        <f>1920*1.2</f>
        <v>2304</v>
      </c>
      <c r="F9" s="12">
        <f>1920*1.2</f>
        <v>2304</v>
      </c>
      <c r="G9" s="1" t="s">
        <v>51</v>
      </c>
      <c r="H9" s="5">
        <v>0.55</v>
      </c>
      <c r="I9" s="11">
        <f>2160*1.2</f>
        <v>2592</v>
      </c>
      <c r="J9" s="11">
        <f>2270*1.2</f>
        <v>2724</v>
      </c>
      <c r="K9" s="11">
        <f>2270*1.2</f>
        <v>2724</v>
      </c>
    </row>
    <row r="10" spans="2:11" ht="12.75">
      <c r="B10" s="13" t="s">
        <v>17</v>
      </c>
      <c r="C10" s="18">
        <v>0.75</v>
      </c>
      <c r="D10" s="10">
        <f>2130*1.2</f>
        <v>2556</v>
      </c>
      <c r="E10" s="12">
        <f>2240*1.2</f>
        <v>2688</v>
      </c>
      <c r="F10" s="12">
        <f>2240*1.2</f>
        <v>2688</v>
      </c>
      <c r="G10" s="1" t="s">
        <v>52</v>
      </c>
      <c r="H10" s="5">
        <v>0.75</v>
      </c>
      <c r="I10" s="11">
        <f>2920*1.2</f>
        <v>3504</v>
      </c>
      <c r="J10" s="11">
        <f>3070*1.2</f>
        <v>3684</v>
      </c>
      <c r="K10" s="11">
        <f>3070*1.2</f>
        <v>3684</v>
      </c>
    </row>
    <row r="11" spans="2:11" ht="12.75">
      <c r="B11" s="9" t="s">
        <v>18</v>
      </c>
      <c r="C11" s="24">
        <v>1.1</v>
      </c>
      <c r="D11" s="10">
        <f>2160*1.2</f>
        <v>2592</v>
      </c>
      <c r="E11" s="12">
        <f>2270*1.2</f>
        <v>2724</v>
      </c>
      <c r="F11" s="12">
        <f>2270*1.2</f>
        <v>2724</v>
      </c>
      <c r="G11" s="1" t="s">
        <v>53</v>
      </c>
      <c r="H11" s="25">
        <v>1.1</v>
      </c>
      <c r="I11" s="11">
        <f>3030*1.2</f>
        <v>3636</v>
      </c>
      <c r="J11" s="11">
        <f>3170*1.2</f>
        <v>3804</v>
      </c>
      <c r="K11" s="11">
        <f>3170*1.2</f>
        <v>3804</v>
      </c>
    </row>
    <row r="12" spans="2:11" ht="12.75">
      <c r="B12" s="9" t="s">
        <v>19</v>
      </c>
      <c r="C12" s="24">
        <v>1.5</v>
      </c>
      <c r="D12" s="10">
        <f>2920*1.2</f>
        <v>3504</v>
      </c>
      <c r="E12" s="12">
        <f>3070*1.2</f>
        <v>3684</v>
      </c>
      <c r="F12" s="12">
        <f>3070*1.2</f>
        <v>3684</v>
      </c>
      <c r="G12" s="1" t="s">
        <v>54</v>
      </c>
      <c r="H12" s="25">
        <v>1.5</v>
      </c>
      <c r="I12" s="11">
        <f>3800*1.2</f>
        <v>4560</v>
      </c>
      <c r="J12" s="11">
        <f>3990*1.2</f>
        <v>4788</v>
      </c>
      <c r="K12" s="11">
        <f>3990*1.2</f>
        <v>4788</v>
      </c>
    </row>
    <row r="13" spans="2:11" ht="12.75">
      <c r="B13" s="9" t="s">
        <v>20</v>
      </c>
      <c r="C13" s="24">
        <v>2.2</v>
      </c>
      <c r="D13" s="10">
        <f>3030*1.2</f>
        <v>3636</v>
      </c>
      <c r="E13" s="12">
        <f>3170*1.2</f>
        <v>3804</v>
      </c>
      <c r="F13" s="12">
        <f>3170*1.2</f>
        <v>3804</v>
      </c>
      <c r="G13" s="1" t="s">
        <v>55</v>
      </c>
      <c r="H13" s="25">
        <v>2.2</v>
      </c>
      <c r="I13" s="11">
        <f>5100*1.2</f>
        <v>6120</v>
      </c>
      <c r="J13" s="11">
        <f>5350*1.2</f>
        <v>6420</v>
      </c>
      <c r="K13" s="11">
        <f>5350*1.2</f>
        <v>6420</v>
      </c>
    </row>
    <row r="14" spans="2:11" ht="12.75">
      <c r="B14" s="9" t="s">
        <v>21</v>
      </c>
      <c r="C14" s="24">
        <v>3</v>
      </c>
      <c r="D14" s="10">
        <f>3920*1.2</f>
        <v>4704</v>
      </c>
      <c r="E14" s="12">
        <f>4120*1.2</f>
        <v>4944</v>
      </c>
      <c r="F14" s="12">
        <f>4120*1.2</f>
        <v>4944</v>
      </c>
      <c r="G14" s="1" t="s">
        <v>56</v>
      </c>
      <c r="H14" s="25">
        <v>3</v>
      </c>
      <c r="I14" s="11">
        <f>7290*1.2</f>
        <v>8748</v>
      </c>
      <c r="J14" s="11">
        <f>7660*1.2</f>
        <v>9192</v>
      </c>
      <c r="K14" s="11">
        <f>7660*1.2</f>
        <v>9192</v>
      </c>
    </row>
    <row r="15" spans="2:11" ht="12.75">
      <c r="B15" s="9" t="s">
        <v>22</v>
      </c>
      <c r="C15" s="24">
        <v>4</v>
      </c>
      <c r="D15" s="10">
        <f>4830*1.2</f>
        <v>5796</v>
      </c>
      <c r="E15" s="12">
        <f>5070*1.2</f>
        <v>6084</v>
      </c>
      <c r="F15" s="12">
        <f>5070*1.2</f>
        <v>6084</v>
      </c>
      <c r="G15" s="1" t="s">
        <v>57</v>
      </c>
      <c r="H15" s="25">
        <v>4</v>
      </c>
      <c r="I15" s="11">
        <f>7290*1.2</f>
        <v>8748</v>
      </c>
      <c r="J15" s="11">
        <f>7660*1.2</f>
        <v>9192</v>
      </c>
      <c r="K15" s="11">
        <f>7660*1.2</f>
        <v>9192</v>
      </c>
    </row>
    <row r="16" spans="2:11" ht="12.75">
      <c r="B16" s="9" t="s">
        <v>23</v>
      </c>
      <c r="C16" s="24">
        <v>5.5</v>
      </c>
      <c r="D16" s="10">
        <f>5400*1.2</f>
        <v>6480</v>
      </c>
      <c r="E16" s="12">
        <f>5670*1.2</f>
        <v>6804</v>
      </c>
      <c r="F16" s="12">
        <f>5670*1.2</f>
        <v>6804</v>
      </c>
      <c r="G16" s="1" t="s">
        <v>58</v>
      </c>
      <c r="H16" s="25">
        <v>5.5</v>
      </c>
      <c r="I16" s="11">
        <f>10100*1.2</f>
        <v>12120</v>
      </c>
      <c r="J16" s="11">
        <f>10600*1.2</f>
        <v>12720</v>
      </c>
      <c r="K16" s="11">
        <f>10600*1.2</f>
        <v>12720</v>
      </c>
    </row>
    <row r="17" spans="2:11" ht="12.75">
      <c r="B17" s="9" t="s">
        <v>24</v>
      </c>
      <c r="C17" s="24">
        <v>7.5</v>
      </c>
      <c r="D17" s="10">
        <f>6900*1.2</f>
        <v>8280</v>
      </c>
      <c r="E17" s="12"/>
      <c r="F17" s="12"/>
      <c r="G17" s="1" t="s">
        <v>59</v>
      </c>
      <c r="H17" s="25">
        <v>7.5</v>
      </c>
      <c r="I17" s="11">
        <f>11300*1.2</f>
        <v>13560</v>
      </c>
      <c r="J17" s="11">
        <f>11800*1.2</f>
        <v>14160</v>
      </c>
      <c r="K17" s="11">
        <f>11800*1.2</f>
        <v>14160</v>
      </c>
    </row>
    <row r="18" spans="2:11" ht="12.75">
      <c r="B18" s="9" t="s">
        <v>25</v>
      </c>
      <c r="C18" s="24">
        <v>11</v>
      </c>
      <c r="D18" s="10">
        <f>10650*1.2</f>
        <v>12780</v>
      </c>
      <c r="E18" s="12">
        <f>11180*1.2</f>
        <v>13416</v>
      </c>
      <c r="F18" s="12">
        <f>11180*1.2</f>
        <v>13416</v>
      </c>
      <c r="G18" s="1" t="s">
        <v>60</v>
      </c>
      <c r="H18" s="25">
        <v>11</v>
      </c>
      <c r="I18" s="11">
        <f>16270*1.2</f>
        <v>19524</v>
      </c>
      <c r="J18" s="11">
        <f>17080*1.2</f>
        <v>20496</v>
      </c>
      <c r="K18" s="11">
        <f>17080*1.2</f>
        <v>20496</v>
      </c>
    </row>
    <row r="19" spans="2:11" ht="12.75">
      <c r="B19" s="9" t="s">
        <v>26</v>
      </c>
      <c r="C19" s="24">
        <v>15</v>
      </c>
      <c r="D19" s="10">
        <f>17000*1.2</f>
        <v>20400</v>
      </c>
      <c r="E19" s="12">
        <f>17850*1.2</f>
        <v>21420</v>
      </c>
      <c r="F19" s="12">
        <f>17850*1.2</f>
        <v>21420</v>
      </c>
      <c r="G19" s="27" t="s">
        <v>61</v>
      </c>
      <c r="H19" s="29">
        <v>15</v>
      </c>
      <c r="I19" s="32">
        <f>18855*1.2</f>
        <v>22626</v>
      </c>
      <c r="J19" s="32">
        <f>19800*1.2</f>
        <v>23760</v>
      </c>
      <c r="K19" s="32">
        <f>19800*1.2</f>
        <v>23760</v>
      </c>
    </row>
    <row r="20" spans="2:11" ht="12.75">
      <c r="B20" s="9" t="s">
        <v>27</v>
      </c>
      <c r="C20" s="24">
        <v>18.5</v>
      </c>
      <c r="D20" s="10">
        <f>18485*1.2</f>
        <v>22182</v>
      </c>
      <c r="E20" s="12">
        <f>19410*1.2</f>
        <v>23292</v>
      </c>
      <c r="F20" s="12">
        <f>19410*1.2</f>
        <v>23292</v>
      </c>
      <c r="G20" s="1" t="s">
        <v>62</v>
      </c>
      <c r="H20" s="25">
        <v>18.5</v>
      </c>
      <c r="I20" s="11">
        <f>24755*1.2</f>
        <v>29706</v>
      </c>
      <c r="J20" s="11">
        <f>26000*1.2</f>
        <v>31200</v>
      </c>
      <c r="K20" s="11">
        <f>26000*1.2</f>
        <v>31200</v>
      </c>
    </row>
    <row r="21" spans="2:11" ht="12.75">
      <c r="B21" s="9" t="s">
        <v>28</v>
      </c>
      <c r="C21" s="24">
        <v>22</v>
      </c>
      <c r="D21" s="10">
        <f>22330*1.2</f>
        <v>26796</v>
      </c>
      <c r="E21" s="12">
        <f>23450*1.2</f>
        <v>28140</v>
      </c>
      <c r="F21" s="12">
        <f>23450*1.2</f>
        <v>28140</v>
      </c>
      <c r="G21" s="39" t="s">
        <v>11</v>
      </c>
      <c r="H21" s="39"/>
      <c r="I21" s="2" t="s">
        <v>7</v>
      </c>
      <c r="J21" s="2" t="s">
        <v>8</v>
      </c>
      <c r="K21" s="7" t="s">
        <v>9</v>
      </c>
    </row>
    <row r="22" spans="2:11" ht="12.75">
      <c r="B22" s="9" t="s">
        <v>29</v>
      </c>
      <c r="C22" s="24">
        <v>30</v>
      </c>
      <c r="D22" s="14">
        <f>25145*1.2</f>
        <v>30174</v>
      </c>
      <c r="E22" s="12">
        <f>26400*1.2</f>
        <v>31680</v>
      </c>
      <c r="F22" s="12">
        <f>26400*1.2</f>
        <v>31680</v>
      </c>
      <c r="G22" s="1" t="s">
        <v>63</v>
      </c>
      <c r="H22" s="5">
        <v>0.25</v>
      </c>
      <c r="I22" s="11">
        <f>2160*1.2</f>
        <v>2592</v>
      </c>
      <c r="J22" s="11">
        <f>2270*1.2</f>
        <v>2724</v>
      </c>
      <c r="K22" s="11">
        <f>2270*1.2</f>
        <v>2724</v>
      </c>
    </row>
    <row r="23" spans="2:11" ht="12.75">
      <c r="B23" s="30" t="s">
        <v>12</v>
      </c>
      <c r="C23" s="31"/>
      <c r="D23" s="2" t="s">
        <v>7</v>
      </c>
      <c r="E23" s="2" t="s">
        <v>8</v>
      </c>
      <c r="F23" s="2" t="s">
        <v>9</v>
      </c>
      <c r="G23" s="1" t="s">
        <v>64</v>
      </c>
      <c r="H23" s="5">
        <v>0.37</v>
      </c>
      <c r="I23" s="11">
        <f>3080*1.2</f>
        <v>3696</v>
      </c>
      <c r="J23" s="11">
        <f>3240*1.2</f>
        <v>3888</v>
      </c>
      <c r="K23" s="11">
        <f>3240*1.2</f>
        <v>3888</v>
      </c>
    </row>
    <row r="24" spans="2:11" ht="12.75">
      <c r="B24" s="3" t="s">
        <v>46</v>
      </c>
      <c r="C24" s="26">
        <v>0.12</v>
      </c>
      <c r="D24" s="11">
        <f>1530*1.2</f>
        <v>1836</v>
      </c>
      <c r="E24" s="15">
        <f>1575*1.2</f>
        <v>1890</v>
      </c>
      <c r="F24" s="15">
        <f>1575*1.2</f>
        <v>1890</v>
      </c>
      <c r="G24" s="1" t="s">
        <v>65</v>
      </c>
      <c r="H24" s="5">
        <v>0.55</v>
      </c>
      <c r="I24" s="11">
        <f>3220*1.2</f>
        <v>3864</v>
      </c>
      <c r="J24" s="11">
        <f>3380*1.2</f>
        <v>4056</v>
      </c>
      <c r="K24" s="11">
        <f>3380*1.2</f>
        <v>4056</v>
      </c>
    </row>
    <row r="25" spans="2:11" ht="12.75">
      <c r="B25" s="3" t="s">
        <v>47</v>
      </c>
      <c r="C25" s="26">
        <v>0.18</v>
      </c>
      <c r="D25" s="11">
        <f>1530*1.2</f>
        <v>1836</v>
      </c>
      <c r="E25" s="15">
        <f>1575*1.2</f>
        <v>1890</v>
      </c>
      <c r="F25" s="15">
        <f>1575*1.2</f>
        <v>1890</v>
      </c>
      <c r="G25" s="1" t="s">
        <v>66</v>
      </c>
      <c r="H25" s="5">
        <v>0.75</v>
      </c>
      <c r="I25" s="11">
        <f>4500*1.2</f>
        <v>5400</v>
      </c>
      <c r="J25" s="11">
        <f>4720*1.2</f>
        <v>5664</v>
      </c>
      <c r="K25" s="11">
        <f>4720*1.2</f>
        <v>5664</v>
      </c>
    </row>
    <row r="26" spans="2:11" ht="12.75">
      <c r="B26" s="3" t="s">
        <v>30</v>
      </c>
      <c r="C26" s="5">
        <v>0.25</v>
      </c>
      <c r="D26" s="11">
        <f>1790*1.2</f>
        <v>2148</v>
      </c>
      <c r="E26" s="15">
        <f>1880*1.2</f>
        <v>2256</v>
      </c>
      <c r="F26" s="15">
        <f>1880*1.2</f>
        <v>2256</v>
      </c>
      <c r="G26" s="1" t="s">
        <v>67</v>
      </c>
      <c r="H26" s="25">
        <v>1.1</v>
      </c>
      <c r="I26" s="11">
        <f>4960*1.2</f>
        <v>5952</v>
      </c>
      <c r="J26" s="11">
        <f>5200*1.2</f>
        <v>6240</v>
      </c>
      <c r="K26" s="11">
        <f>5200*1.2</f>
        <v>6240</v>
      </c>
    </row>
    <row r="27" spans="2:11" ht="12.75">
      <c r="B27" s="3" t="s">
        <v>31</v>
      </c>
      <c r="C27" s="5">
        <v>0.37</v>
      </c>
      <c r="D27" s="11">
        <f>1830*1.2</f>
        <v>2196</v>
      </c>
      <c r="E27" s="15">
        <f>1920*1.2</f>
        <v>2304</v>
      </c>
      <c r="F27" s="15">
        <f>1920*1.2</f>
        <v>2304</v>
      </c>
      <c r="G27" s="1" t="s">
        <v>68</v>
      </c>
      <c r="H27" s="25">
        <v>1.5</v>
      </c>
      <c r="I27" s="11">
        <f>5250*1.2</f>
        <v>6300</v>
      </c>
      <c r="J27" s="11">
        <f>5500*1.2</f>
        <v>6600</v>
      </c>
      <c r="K27" s="11">
        <f>5500*1.2</f>
        <v>6600</v>
      </c>
    </row>
    <row r="28" spans="2:11" ht="12.75">
      <c r="B28" s="3" t="s">
        <v>32</v>
      </c>
      <c r="C28" s="5">
        <v>0.55</v>
      </c>
      <c r="D28" s="11">
        <f>2130*1.2</f>
        <v>2556</v>
      </c>
      <c r="E28" s="15">
        <f>2240*1.2</f>
        <v>2688</v>
      </c>
      <c r="F28" s="15">
        <f>2240*1.2</f>
        <v>2688</v>
      </c>
      <c r="G28" s="1" t="s">
        <v>69</v>
      </c>
      <c r="H28" s="25">
        <v>2.2</v>
      </c>
      <c r="I28" s="11">
        <f>7390*1.2</f>
        <v>8868</v>
      </c>
      <c r="J28" s="11">
        <f>7760*1.2</f>
        <v>9312</v>
      </c>
      <c r="K28" s="11">
        <f>7760*1.2</f>
        <v>9312</v>
      </c>
    </row>
    <row r="29" spans="2:11" ht="12.75">
      <c r="B29" s="3" t="s">
        <v>33</v>
      </c>
      <c r="C29" s="5">
        <v>0.75</v>
      </c>
      <c r="D29" s="11">
        <f>2160*1.2</f>
        <v>2592</v>
      </c>
      <c r="E29" s="15">
        <f>2270*1.2</f>
        <v>2724</v>
      </c>
      <c r="F29" s="15">
        <f>2270*1.2</f>
        <v>2724</v>
      </c>
      <c r="G29" s="1" t="s">
        <v>70</v>
      </c>
      <c r="H29" s="25">
        <v>3</v>
      </c>
      <c r="I29" s="15">
        <f>8129*1.2</f>
        <v>9754.8</v>
      </c>
      <c r="J29" s="15">
        <f>8536*1.2</f>
        <v>10243.199999999999</v>
      </c>
      <c r="K29" s="15">
        <f>8536*1.2</f>
        <v>10243.199999999999</v>
      </c>
    </row>
    <row r="30" spans="2:11" ht="12.75">
      <c r="B30" s="3" t="s">
        <v>34</v>
      </c>
      <c r="C30" s="25">
        <v>1.1</v>
      </c>
      <c r="D30" s="11">
        <f>2920*1.2</f>
        <v>3504</v>
      </c>
      <c r="E30" s="15">
        <f>3070*1.2</f>
        <v>3684</v>
      </c>
      <c r="F30" s="15">
        <f>3070*1.2</f>
        <v>3684</v>
      </c>
      <c r="G30" s="1" t="s">
        <v>71</v>
      </c>
      <c r="H30" s="25">
        <v>4</v>
      </c>
      <c r="I30" s="11">
        <f>10240*1.2</f>
        <v>12288</v>
      </c>
      <c r="J30" s="11">
        <f>10750*1.2</f>
        <v>12900</v>
      </c>
      <c r="K30" s="11">
        <f>10750*1.2</f>
        <v>12900</v>
      </c>
    </row>
    <row r="31" spans="2:11" ht="12.75">
      <c r="B31" s="3" t="s">
        <v>35</v>
      </c>
      <c r="C31" s="25">
        <v>1.5</v>
      </c>
      <c r="D31" s="11">
        <f>3030*1.2</f>
        <v>3636</v>
      </c>
      <c r="E31" s="15">
        <f>3170*1.2</f>
        <v>3804</v>
      </c>
      <c r="F31" s="15">
        <f>3170*1.2</f>
        <v>3804</v>
      </c>
      <c r="G31" s="1" t="s">
        <v>72</v>
      </c>
      <c r="H31" s="25">
        <v>5.5</v>
      </c>
      <c r="I31" s="11">
        <f>11600*1.2</f>
        <v>13920</v>
      </c>
      <c r="J31" s="11">
        <f>12180*1.2</f>
        <v>14616</v>
      </c>
      <c r="K31" s="11">
        <f>12180*1.2</f>
        <v>14616</v>
      </c>
    </row>
    <row r="32" spans="2:11" ht="12.75">
      <c r="B32" s="3" t="s">
        <v>36</v>
      </c>
      <c r="C32" s="25">
        <v>2.2</v>
      </c>
      <c r="D32" s="11">
        <f>3800*1.2</f>
        <v>4560</v>
      </c>
      <c r="E32" s="15">
        <f>3990*1.2</f>
        <v>4788</v>
      </c>
      <c r="F32" s="15">
        <f>3990*1.2</f>
        <v>4788</v>
      </c>
      <c r="G32" s="1" t="s">
        <v>73</v>
      </c>
      <c r="H32" s="25">
        <v>7.5</v>
      </c>
      <c r="I32" s="11">
        <f>17675*1.2</f>
        <v>21210</v>
      </c>
      <c r="J32" s="11">
        <f>18560*1.2</f>
        <v>22272</v>
      </c>
      <c r="K32" s="11">
        <f>18560*1.2</f>
        <v>22272</v>
      </c>
    </row>
    <row r="33" spans="2:11" ht="12.75">
      <c r="B33" s="3" t="s">
        <v>37</v>
      </c>
      <c r="C33" s="25">
        <v>3</v>
      </c>
      <c r="D33" s="15">
        <f>4715*1.2</f>
        <v>5658</v>
      </c>
      <c r="E33" s="15">
        <f>4950*1.2</f>
        <v>5940</v>
      </c>
      <c r="F33" s="15">
        <f>4950*1.2</f>
        <v>5940</v>
      </c>
      <c r="G33" s="1" t="s">
        <v>74</v>
      </c>
      <c r="H33" s="25">
        <v>11</v>
      </c>
      <c r="I33" s="11">
        <f>19595*1.2</f>
        <v>23514</v>
      </c>
      <c r="J33" s="11">
        <f>20580*1.2</f>
        <v>24696</v>
      </c>
      <c r="K33" s="11">
        <f>20580*1.2</f>
        <v>24696</v>
      </c>
    </row>
    <row r="34" spans="2:16" ht="12.75">
      <c r="B34" s="3" t="s">
        <v>38</v>
      </c>
      <c r="C34" s="25">
        <v>4</v>
      </c>
      <c r="D34" s="11">
        <f>5000*1.2</f>
        <v>6000</v>
      </c>
      <c r="E34" s="15">
        <f>5250*1.2</f>
        <v>6300</v>
      </c>
      <c r="F34" s="15">
        <f>5250*1.2</f>
        <v>6300</v>
      </c>
      <c r="G34" s="28" t="s">
        <v>75</v>
      </c>
      <c r="H34" s="29">
        <v>15</v>
      </c>
      <c r="I34" s="37">
        <f>25145*1.2</f>
        <v>30174</v>
      </c>
      <c r="J34" s="32">
        <f>26400*1.2</f>
        <v>31680</v>
      </c>
      <c r="K34" s="32">
        <f>26400*1.2</f>
        <v>31680</v>
      </c>
      <c r="M34" s="47"/>
      <c r="N34" s="47"/>
      <c r="O34" s="19"/>
      <c r="P34" s="19"/>
    </row>
    <row r="35" spans="2:16" ht="12.75">
      <c r="B35" s="3" t="s">
        <v>39</v>
      </c>
      <c r="C35" s="25">
        <v>5.5</v>
      </c>
      <c r="D35" s="11">
        <f>7290*1.2</f>
        <v>8748</v>
      </c>
      <c r="E35" s="15">
        <f>7660*1.2</f>
        <v>9192</v>
      </c>
      <c r="F35" s="15">
        <f>7660*1.2</f>
        <v>9192</v>
      </c>
      <c r="G35" s="20"/>
      <c r="H35" s="21"/>
      <c r="I35" s="22"/>
      <c r="J35" s="22"/>
      <c r="K35" s="23"/>
      <c r="M35" s="20"/>
      <c r="N35" s="21"/>
      <c r="O35" s="22"/>
      <c r="P35" s="22"/>
    </row>
    <row r="36" spans="2:16" ht="12.75">
      <c r="B36" s="3" t="s">
        <v>40</v>
      </c>
      <c r="C36" s="25">
        <v>7.5</v>
      </c>
      <c r="D36" s="11">
        <f>9250*1.2</f>
        <v>11100</v>
      </c>
      <c r="E36" s="15">
        <f>9700*1.2</f>
        <v>11640</v>
      </c>
      <c r="F36" s="15">
        <f>9700*1.2</f>
        <v>11640</v>
      </c>
      <c r="G36" s="20"/>
      <c r="H36" s="21"/>
      <c r="I36" s="22"/>
      <c r="J36" s="22"/>
      <c r="K36" s="23"/>
      <c r="M36" s="20"/>
      <c r="N36" s="21"/>
      <c r="O36" s="22"/>
      <c r="P36" s="22"/>
    </row>
    <row r="37" spans="2:16" ht="12.75">
      <c r="B37" s="3" t="s">
        <v>41</v>
      </c>
      <c r="C37" s="25">
        <v>11</v>
      </c>
      <c r="D37" s="11">
        <f>11100*1.2</f>
        <v>13320</v>
      </c>
      <c r="E37" s="15">
        <f>11600*1.2</f>
        <v>13920</v>
      </c>
      <c r="F37" s="15">
        <f>11600*1.2</f>
        <v>13920</v>
      </c>
      <c r="G37" s="20"/>
      <c r="H37" s="21"/>
      <c r="I37" s="22"/>
      <c r="J37" s="22"/>
      <c r="K37" s="23"/>
      <c r="M37" s="20"/>
      <c r="N37" s="21"/>
      <c r="O37" s="22"/>
      <c r="P37" s="22"/>
    </row>
    <row r="38" spans="2:16" ht="12.75">
      <c r="B38" s="3" t="s">
        <v>42</v>
      </c>
      <c r="C38" s="25">
        <v>15</v>
      </c>
      <c r="D38" s="11">
        <f>16350*1.2</f>
        <v>19620</v>
      </c>
      <c r="E38" s="15">
        <f>17470*1.2</f>
        <v>20964</v>
      </c>
      <c r="F38" s="15">
        <f>17470*1.2</f>
        <v>20964</v>
      </c>
      <c r="G38" s="20"/>
      <c r="H38" s="21"/>
      <c r="I38" s="22"/>
      <c r="J38" s="22"/>
      <c r="K38" s="23"/>
      <c r="M38" s="20"/>
      <c r="N38" s="21"/>
      <c r="O38" s="22"/>
      <c r="P38" s="22"/>
    </row>
    <row r="39" spans="2:16" ht="12.75">
      <c r="B39" s="3" t="s">
        <v>43</v>
      </c>
      <c r="C39" s="25">
        <v>18.5</v>
      </c>
      <c r="D39" s="11">
        <f>18685*1.2</f>
        <v>22422</v>
      </c>
      <c r="E39" s="15">
        <f>19620*1.2</f>
        <v>23544</v>
      </c>
      <c r="F39" s="15">
        <f>19620*1.2</f>
        <v>23544</v>
      </c>
      <c r="G39" s="20"/>
      <c r="H39" s="21"/>
      <c r="I39" s="22"/>
      <c r="J39" s="22"/>
      <c r="K39" s="23"/>
      <c r="M39" s="20"/>
      <c r="N39" s="21"/>
      <c r="O39" s="22"/>
      <c r="P39" s="22"/>
    </row>
    <row r="40" spans="2:16" ht="12.75">
      <c r="B40" s="3" t="s">
        <v>44</v>
      </c>
      <c r="C40" s="25">
        <v>22</v>
      </c>
      <c r="D40" s="11">
        <f>22485*1.2</f>
        <v>26982</v>
      </c>
      <c r="E40" s="15">
        <f>23600*1.2</f>
        <v>28320</v>
      </c>
      <c r="F40" s="15">
        <f>23600*1.2</f>
        <v>28320</v>
      </c>
      <c r="G40" s="20"/>
      <c r="H40" s="21"/>
      <c r="I40" s="22"/>
      <c r="J40" s="22"/>
      <c r="K40" s="23"/>
      <c r="M40" s="20"/>
      <c r="N40" s="21"/>
      <c r="O40" s="22"/>
      <c r="P40" s="22"/>
    </row>
    <row r="41" spans="2:16" ht="13.5" thickBot="1">
      <c r="B41" s="4" t="s">
        <v>45</v>
      </c>
      <c r="C41" s="33">
        <v>30</v>
      </c>
      <c r="D41" s="16">
        <f>27730*1.2</f>
        <v>33276</v>
      </c>
      <c r="E41" s="17">
        <f>29100*1.2</f>
        <v>34920</v>
      </c>
      <c r="F41" s="17">
        <f>29100*1.2</f>
        <v>34920</v>
      </c>
      <c r="G41" s="34"/>
      <c r="H41" s="35"/>
      <c r="I41" s="36"/>
      <c r="J41" s="49" t="s">
        <v>2</v>
      </c>
      <c r="K41" s="50"/>
      <c r="M41" s="20"/>
      <c r="N41" s="21"/>
      <c r="O41" s="22"/>
      <c r="P41" s="22"/>
    </row>
    <row r="42" spans="2:11" ht="12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2.75"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 ht="12.75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12.7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2.7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2.7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2.7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2.7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7:11" ht="12.75">
      <c r="G70" s="8"/>
      <c r="H70" s="8"/>
      <c r="I70" s="8"/>
      <c r="J70" s="8"/>
      <c r="K70" s="8"/>
    </row>
    <row r="90" ht="4.5" customHeight="1"/>
    <row r="91" ht="29.25" customHeight="1"/>
    <row r="92" ht="24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3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2.2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sheetProtection password="CF7A" sheet="1" objects="1"/>
  <mergeCells count="10">
    <mergeCell ref="M34:N34"/>
    <mergeCell ref="G21:H21"/>
    <mergeCell ref="B43:K44"/>
    <mergeCell ref="J41:K41"/>
    <mergeCell ref="B5:C5"/>
    <mergeCell ref="B2:K2"/>
    <mergeCell ref="I4:K4"/>
    <mergeCell ref="G5:H5"/>
    <mergeCell ref="B3:K3"/>
    <mergeCell ref="D4:F4"/>
  </mergeCells>
  <printOptions/>
  <pageMargins left="0.21" right="0.29" top="0.17" bottom="0.19" header="0.17" footer="0.18"/>
  <pageSetup horizontalDpi="600" verticalDpi="600" orientation="portrait" paperSize="9" scale="99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Техпривод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2009-04-02T21:22:14Z</cp:lastPrinted>
  <dcterms:created xsi:type="dcterms:W3CDTF">2008-02-14T12:21:41Z</dcterms:created>
  <dcterms:modified xsi:type="dcterms:W3CDTF">2012-12-14T11:38:35Z</dcterms:modified>
  <cp:category/>
  <cp:version/>
  <cp:contentType/>
  <cp:contentStatus/>
</cp:coreProperties>
</file>